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OrionTeam\OneDrive - AFN\Documents\Calculators\"/>
    </mc:Choice>
  </mc:AlternateContent>
  <xr:revisionPtr revIDLastSave="0" documentId="13_ncr:1_{506E4A5D-0FF5-4D5E-AECE-2D3979D7F86C}" xr6:coauthVersionLast="47" xr6:coauthVersionMax="47" xr10:uidLastSave="{00000000-0000-0000-0000-000000000000}"/>
  <bookViews>
    <workbookView xWindow="-76920" yWindow="-8550" windowWidth="38640" windowHeight="21240" xr2:uid="{2D704EB3-A8E6-4C80-81EB-415622F4240B}"/>
  </bookViews>
  <sheets>
    <sheet name="Buydown Calculator" sheetId="1" r:id="rId1"/>
    <sheet name="Program Limits" sheetId="4" state="hidden" r:id="rId2"/>
    <sheet name="Buydown Options"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 l="1"/>
  <c r="B15" i="1"/>
  <c r="C20" i="1"/>
  <c r="C18" i="1"/>
  <c r="C15" i="1"/>
  <c r="H12" i="1"/>
  <c r="C21" i="1" l="1"/>
  <c r="H9" i="1"/>
  <c r="F15" i="1" l="1"/>
  <c r="F18" i="1" s="1"/>
  <c r="F8" i="1"/>
  <c r="F21" i="1" s="1"/>
  <c r="F11" i="1"/>
  <c r="H8" i="1"/>
  <c r="H11" i="1" l="1"/>
  <c r="B27" i="1" l="1"/>
  <c r="B28" i="1" s="1"/>
</calcChain>
</file>

<file path=xl/sharedStrings.xml><?xml version="1.0" encoding="utf-8"?>
<sst xmlns="http://schemas.openxmlformats.org/spreadsheetml/2006/main" count="39" uniqueCount="31">
  <si>
    <t>Interest Rate (%)</t>
  </si>
  <si>
    <t>Term (Years)</t>
  </si>
  <si>
    <t>Product Type</t>
  </si>
  <si>
    <t>Buydown Options</t>
  </si>
  <si>
    <t>Purchase Price</t>
  </si>
  <si>
    <t>Third Party Contribution Toward Buydown Fee</t>
  </si>
  <si>
    <t>%</t>
  </si>
  <si>
    <t>FHA</t>
  </si>
  <si>
    <t>USDA</t>
  </si>
  <si>
    <t>LTV Low</t>
  </si>
  <si>
    <t>LTV High</t>
  </si>
  <si>
    <t>VA</t>
  </si>
  <si>
    <t>Third-party Contribution Program Limits</t>
  </si>
  <si>
    <t>Year</t>
  </si>
  <si>
    <t>2/1</t>
  </si>
  <si>
    <t>1/0</t>
  </si>
  <si>
    <t xml:space="preserve">Required Third Party Contribution Toward Buydown Fee </t>
  </si>
  <si>
    <t>Cost of the Buydown</t>
  </si>
  <si>
    <t>Fully Amortized Principal and Interest Payment</t>
  </si>
  <si>
    <t>Monthly P&amp;I Payments</t>
  </si>
  <si>
    <t>Mortgage Buydown Calculator</t>
  </si>
  <si>
    <t xml:space="preserve">Payment stated does not include taxes, insurance, mortgage insurance, or other impound items.  </t>
  </si>
  <si>
    <t>The information provided cannot be used to determine eligibility for a specific product or service and is not a commitment to lend.</t>
  </si>
  <si>
    <t xml:space="preserve">The results are estimates that are based on information you provide and may not reflect available product terms from Orion Lending.  </t>
  </si>
  <si>
    <t>Calculate the difference in monthly payment and the cost to assist your borrowers with a temporary buydown option.</t>
  </si>
  <si>
    <t>This document is limited to current Orion Lending policy and practice and should not be construed as legal advice, legal opinion, or any other advice on specific facts or circumstances. Such policy and practice is subject to change. The recipient should contact its legal counsel for legal advice. For business and professional use only. Not for consumer distribution. All loans subject to approval. Certain conditions and fees apply. Orion Lending is a registered DBA of American Financial Network, Inc. NMLS ID# 237341.</t>
  </si>
  <si>
    <t>Select One</t>
  </si>
  <si>
    <t>_____________________________________________________________________________________</t>
  </si>
  <si>
    <t xml:space="preserve"> Final Loan Amount or LTV</t>
  </si>
  <si>
    <t>CONV/NON-AGENCY</t>
  </si>
  <si>
    <t>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</si>
</sst>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0.000%"/>
    <numFmt numFmtId="165" formatCode="&quot;$&quot;#,##0"/>
    <numFmt numFmtId="166" formatCode="&quot;$&quot;#,##0.00"/>
    <numFmt numFmtId="167" formatCode="&quot;$&quot;#,##0.0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0"/>
      <color theme="1"/>
      <name val="Verdana"/>
      <family val="2"/>
    </font>
    <font>
      <b/>
      <sz val="10"/>
      <color theme="1"/>
      <name val="Verdana"/>
      <family val="2"/>
    </font>
    <font>
      <b/>
      <sz val="10"/>
      <name val="Verdana"/>
      <family val="2"/>
    </font>
    <font>
      <sz val="10"/>
      <name val="Verdana"/>
      <family val="2"/>
    </font>
    <font>
      <sz val="10"/>
      <color rgb="FFFF0000"/>
      <name val="Verdana"/>
      <family val="2"/>
    </font>
    <font>
      <b/>
      <sz val="10"/>
      <color rgb="FFFF0000"/>
      <name val="Verdana"/>
      <family val="2"/>
    </font>
    <font>
      <b/>
      <sz val="11"/>
      <color rgb="FF3E454D"/>
      <name val="Verdana"/>
      <family val="2"/>
    </font>
    <font>
      <sz val="9"/>
      <color theme="1"/>
      <name val="Verdana"/>
      <family val="2"/>
    </font>
    <font>
      <b/>
      <sz val="10"/>
      <color rgb="FF3E454D"/>
      <name val="Verdana"/>
      <family val="2"/>
    </font>
    <font>
      <sz val="11"/>
      <color theme="0"/>
      <name val="Calibri"/>
      <family val="2"/>
      <scheme val="minor"/>
    </font>
    <font>
      <sz val="10"/>
      <color theme="0"/>
      <name val="Verdana"/>
      <family val="2"/>
    </font>
    <font>
      <b/>
      <sz val="11"/>
      <color theme="0"/>
      <name val="Verdana"/>
      <family val="2"/>
    </font>
    <font>
      <sz val="11"/>
      <color theme="0"/>
      <name val="Verdana"/>
      <family val="2"/>
    </font>
    <font>
      <b/>
      <sz val="9"/>
      <color theme="0"/>
      <name val="Verdana"/>
      <family val="2"/>
    </font>
    <font>
      <sz val="9"/>
      <color theme="0"/>
      <name val="Verdana"/>
      <family val="2"/>
    </font>
    <font>
      <sz val="9"/>
      <color theme="1"/>
      <name val="Calibri"/>
      <family val="2"/>
      <scheme val="minor"/>
    </font>
    <font>
      <b/>
      <sz val="16"/>
      <color rgb="FF3EA8B9"/>
      <name val="Verdana"/>
      <family val="2"/>
    </font>
    <font>
      <b/>
      <sz val="11"/>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rgb="FF00A68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63">
    <xf numFmtId="0" fontId="0" fillId="0" borderId="0" xfId="0"/>
    <xf numFmtId="0" fontId="1" fillId="0" borderId="0" xfId="0" applyFont="1"/>
    <xf numFmtId="0" fontId="2" fillId="0" borderId="0" xfId="0" applyFont="1"/>
    <xf numFmtId="0" fontId="0" fillId="0" borderId="0" xfId="0" applyAlignment="1">
      <alignment horizontal="center"/>
    </xf>
    <xf numFmtId="0" fontId="1" fillId="0" borderId="0" xfId="0" applyFont="1" applyAlignment="1">
      <alignment horizontal="center"/>
    </xf>
    <xf numFmtId="9" fontId="0" fillId="0" borderId="1" xfId="0" applyNumberFormat="1" applyBorder="1" applyAlignment="1">
      <alignment horizontal="center"/>
    </xf>
    <xf numFmtId="9" fontId="0" fillId="0" borderId="2" xfId="0" applyNumberFormat="1" applyBorder="1" applyAlignment="1">
      <alignment horizontal="center"/>
    </xf>
    <xf numFmtId="10" fontId="0" fillId="0" borderId="3" xfId="0" applyNumberFormat="1" applyBorder="1" applyAlignment="1">
      <alignment horizontal="center"/>
    </xf>
    <xf numFmtId="10" fontId="0" fillId="0" borderId="4" xfId="0" applyNumberFormat="1"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10" fontId="0" fillId="0" borderId="7" xfId="0" applyNumberFormat="1" applyBorder="1" applyAlignment="1">
      <alignment horizontal="center"/>
    </xf>
    <xf numFmtId="10" fontId="0" fillId="0" borderId="8" xfId="0" applyNumberFormat="1" applyBorder="1" applyAlignment="1">
      <alignment horizontal="center"/>
    </xf>
    <xf numFmtId="49" fontId="0" fillId="0" borderId="0" xfId="0" applyNumberFormat="1"/>
    <xf numFmtId="0" fontId="4" fillId="2" borderId="1" xfId="0" applyFont="1" applyFill="1" applyBorder="1" applyAlignment="1" applyProtection="1">
      <alignment horizontal="center"/>
      <protection locked="0"/>
    </xf>
    <xf numFmtId="165" fontId="4" fillId="2" borderId="1" xfId="0" applyNumberFormat="1" applyFont="1" applyFill="1" applyBorder="1" applyAlignment="1" applyProtection="1">
      <alignment horizontal="center"/>
      <protection locked="0"/>
    </xf>
    <xf numFmtId="164" fontId="4" fillId="2" borderId="1" xfId="0" applyNumberFormat="1" applyFont="1" applyFill="1" applyBorder="1" applyAlignment="1" applyProtection="1">
      <alignment horizontal="center"/>
      <protection locked="0"/>
    </xf>
    <xf numFmtId="0" fontId="5" fillId="0" borderId="0" xfId="0" applyFont="1"/>
    <xf numFmtId="0" fontId="4" fillId="0" borderId="0" xfId="0" applyFont="1"/>
    <xf numFmtId="0" fontId="5" fillId="0" borderId="0" xfId="0" applyFont="1" applyAlignment="1">
      <alignment wrapText="1"/>
    </xf>
    <xf numFmtId="0" fontId="4" fillId="0" borderId="0" xfId="0" applyFont="1" applyAlignment="1">
      <alignment horizontal="left"/>
    </xf>
    <xf numFmtId="10" fontId="0" fillId="0" borderId="0" xfId="0" applyNumberFormat="1"/>
    <xf numFmtId="0" fontId="4" fillId="0" borderId="0" xfId="0" applyFont="1" applyAlignment="1">
      <alignment horizontal="center"/>
    </xf>
    <xf numFmtId="10" fontId="14" fillId="0" borderId="0" xfId="0" applyNumberFormat="1" applyFont="1" applyAlignment="1">
      <alignment horizontal="center"/>
    </xf>
    <xf numFmtId="165" fontId="14" fillId="0" borderId="0" xfId="0" applyNumberFormat="1" applyFont="1" applyAlignment="1">
      <alignment horizontal="center"/>
    </xf>
    <xf numFmtId="0" fontId="6" fillId="0" borderId="0" xfId="0" applyFont="1"/>
    <xf numFmtId="0" fontId="7" fillId="0" borderId="0" xfId="0" applyFont="1"/>
    <xf numFmtId="8" fontId="7" fillId="0" borderId="1" xfId="0" applyNumberFormat="1" applyFont="1" applyBorder="1" applyAlignment="1">
      <alignment horizontal="center"/>
    </xf>
    <xf numFmtId="8" fontId="4" fillId="0" borderId="1" xfId="0" applyNumberFormat="1" applyFont="1" applyBorder="1" applyAlignment="1">
      <alignment horizontal="center"/>
    </xf>
    <xf numFmtId="0" fontId="8" fillId="0" borderId="0" xfId="0" applyFont="1"/>
    <xf numFmtId="166" fontId="4" fillId="0" borderId="0" xfId="0" applyNumberFormat="1" applyFont="1"/>
    <xf numFmtId="10" fontId="4" fillId="0" borderId="1" xfId="0" applyNumberFormat="1" applyFont="1" applyBorder="1" applyAlignment="1">
      <alignment horizontal="center"/>
    </xf>
    <xf numFmtId="0" fontId="3" fillId="0" borderId="0" xfId="0" applyFont="1"/>
    <xf numFmtId="0" fontId="9" fillId="0" borderId="0" xfId="0" applyFont="1"/>
    <xf numFmtId="0" fontId="1" fillId="0" borderId="0" xfId="0" applyFont="1" applyAlignment="1">
      <alignment vertical="center" wrapText="1"/>
    </xf>
    <xf numFmtId="0" fontId="1" fillId="0" borderId="0" xfId="0" applyFont="1" applyAlignment="1">
      <alignment horizontal="left" vertical="top" wrapText="1"/>
    </xf>
    <xf numFmtId="0" fontId="0" fillId="0" borderId="0" xfId="0" applyAlignment="1">
      <alignment vertical="center"/>
    </xf>
    <xf numFmtId="0" fontId="13" fillId="0" borderId="0" xfId="0" applyFont="1"/>
    <xf numFmtId="0" fontId="11" fillId="0" borderId="0" xfId="0" applyFont="1"/>
    <xf numFmtId="0" fontId="11" fillId="0" borderId="0" xfId="0" applyFont="1" applyAlignment="1">
      <alignment vertical="center"/>
    </xf>
    <xf numFmtId="10" fontId="14" fillId="0" borderId="0" xfId="0" applyNumberFormat="1" applyFont="1" applyAlignment="1" applyProtection="1">
      <alignment horizontal="center"/>
      <protection locked="0"/>
    </xf>
    <xf numFmtId="166" fontId="14" fillId="0" borderId="0" xfId="0" applyNumberFormat="1" applyFont="1" applyAlignment="1" applyProtection="1">
      <alignment horizontal="center"/>
      <protection locked="0"/>
    </xf>
    <xf numFmtId="0" fontId="14" fillId="0" borderId="0" xfId="0" applyFont="1" applyAlignment="1">
      <alignment vertical="center"/>
    </xf>
    <xf numFmtId="0" fontId="4" fillId="0" borderId="0" xfId="0" applyFont="1" applyAlignment="1">
      <alignment vertical="center"/>
    </xf>
    <xf numFmtId="0" fontId="15" fillId="0" borderId="0" xfId="0" applyFont="1"/>
    <xf numFmtId="0" fontId="16" fillId="0" borderId="0" xfId="0" applyFont="1"/>
    <xf numFmtId="0" fontId="17" fillId="0" borderId="0" xfId="0" applyFont="1" applyAlignment="1">
      <alignment vertical="center"/>
    </xf>
    <xf numFmtId="0" fontId="17" fillId="0" borderId="0" xfId="0" applyFont="1" applyAlignment="1">
      <alignment horizontal="center" vertical="center"/>
    </xf>
    <xf numFmtId="9" fontId="18" fillId="0" borderId="0" xfId="0" applyNumberFormat="1" applyFont="1" applyAlignment="1">
      <alignment horizontal="center" vertical="center"/>
    </xf>
    <xf numFmtId="10" fontId="18" fillId="0" borderId="0" xfId="0" applyNumberFormat="1" applyFont="1" applyAlignment="1">
      <alignment horizontal="center" vertical="center"/>
    </xf>
    <xf numFmtId="0" fontId="18" fillId="0" borderId="0" xfId="0" applyFont="1" applyAlignment="1">
      <alignment vertical="center"/>
    </xf>
    <xf numFmtId="0" fontId="19" fillId="0" borderId="0" xfId="0" applyFont="1"/>
    <xf numFmtId="49" fontId="0" fillId="0" borderId="0" xfId="0" quotePrefix="1" applyNumberFormat="1"/>
    <xf numFmtId="0" fontId="14" fillId="0" borderId="0" xfId="0" applyFont="1"/>
    <xf numFmtId="8" fontId="4" fillId="0" borderId="0" xfId="0" applyNumberFormat="1" applyFont="1"/>
    <xf numFmtId="167" fontId="4" fillId="0" borderId="0" xfId="0" applyNumberFormat="1" applyFont="1"/>
    <xf numFmtId="0" fontId="20" fillId="0" borderId="0" xfId="0" applyFont="1" applyAlignment="1">
      <alignment horizontal="center"/>
    </xf>
    <xf numFmtId="0" fontId="12" fillId="0" borderId="0" xfId="0" applyFont="1" applyAlignment="1">
      <alignment horizontal="center" wrapText="1"/>
    </xf>
    <xf numFmtId="0" fontId="19" fillId="0" borderId="0" xfId="0" applyFont="1" applyAlignment="1">
      <alignment horizontal="left" vertical="center" wrapText="1"/>
    </xf>
    <xf numFmtId="0" fontId="5" fillId="0" borderId="0" xfId="0" applyFont="1" applyAlignment="1">
      <alignment horizontal="left" wrapText="1"/>
    </xf>
    <xf numFmtId="0" fontId="10" fillId="3" borderId="0" xfId="0" applyFont="1" applyFill="1" applyAlignment="1">
      <alignment horizontal="center" vertical="center" wrapText="1"/>
    </xf>
    <xf numFmtId="0" fontId="4" fillId="0" borderId="0" xfId="0" applyFont="1" applyAlignment="1">
      <alignment horizontal="center" vertical="center"/>
    </xf>
    <xf numFmtId="0" fontId="21" fillId="0" borderId="0" xfId="0" applyFont="1" applyAlignment="1">
      <alignment horizontal="center" vertical="center"/>
    </xf>
  </cellXfs>
  <cellStyles count="1">
    <cellStyle name="Normal" xfId="0" builtinId="0"/>
  </cellStyles>
  <dxfs count="11">
    <dxf>
      <font>
        <color auto="1"/>
      </font>
      <fill>
        <patternFill patternType="none">
          <bgColor auto="1"/>
        </patternFill>
      </fill>
      <border>
        <left style="thin">
          <color auto="1"/>
        </left>
        <right style="thin">
          <color auto="1"/>
        </right>
        <top style="thin">
          <color auto="1"/>
        </top>
        <bottom style="thin">
          <color auto="1"/>
        </bottom>
      </border>
    </dxf>
    <dxf>
      <font>
        <color auto="1"/>
      </font>
      <fill>
        <patternFill patternType="none">
          <bgColor auto="1"/>
        </patternFill>
      </fill>
      <border>
        <left style="thin">
          <color auto="1"/>
        </left>
        <right style="thin">
          <color auto="1"/>
        </right>
        <top style="thin">
          <color auto="1"/>
        </top>
        <bottom style="thin">
          <color auto="1"/>
        </bottom>
      </border>
    </dxf>
    <dxf>
      <font>
        <color auto="1"/>
      </font>
      <numFmt numFmtId="14" formatCode="0.00%"/>
      <fill>
        <patternFill patternType="solid">
          <bgColor theme="0" tint="-0.14996795556505021"/>
        </patternFill>
      </fill>
      <border>
        <left style="thin">
          <color auto="1"/>
        </left>
        <right style="thin">
          <color auto="1"/>
        </right>
        <top style="thin">
          <color auto="1"/>
        </top>
        <bottom style="thin">
          <color auto="1"/>
        </bottom>
      </border>
    </dxf>
    <dxf>
      <fill>
        <patternFill patternType="none">
          <bgColor auto="1"/>
        </patternFill>
      </fill>
      <border>
        <left/>
        <right/>
        <top/>
        <bottom/>
        <vertical/>
        <horizontal/>
      </border>
    </dxf>
    <dxf>
      <font>
        <color theme="1"/>
      </font>
      <numFmt numFmtId="165" formatCode="&quot;$&quot;#,##0"/>
      <fill>
        <patternFill>
          <bgColor theme="0" tint="-0.14996795556505021"/>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ont>
        <color theme="1"/>
      </font>
    </dxf>
    <dxf>
      <font>
        <b/>
        <i val="0"/>
        <color rgb="FFC00000"/>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2156"/>
      <color rgb="FF00A689"/>
      <color rgb="FF3EA8B9"/>
      <color rgb="FF3E454D"/>
      <color rgb="FFBA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441613</xdr:colOff>
      <xdr:row>0</xdr:row>
      <xdr:rowOff>190499</xdr:rowOff>
    </xdr:from>
    <xdr:to>
      <xdr:col>2</xdr:col>
      <xdr:colOff>818919</xdr:colOff>
      <xdr:row>1</xdr:row>
      <xdr:rowOff>552449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613" y="190499"/>
          <a:ext cx="2016645" cy="563880"/>
        </a:xfrm>
        <a:prstGeom prst="rect">
          <a:avLst/>
        </a:prstGeom>
      </xdr:spPr>
    </xdr:pic>
    <xdr:clientData/>
  </xdr:twoCellAnchor>
  <xdr:twoCellAnchor>
    <xdr:from>
      <xdr:col>8</xdr:col>
      <xdr:colOff>155863</xdr:colOff>
      <xdr:row>39</xdr:row>
      <xdr:rowOff>51955</xdr:rowOff>
    </xdr:from>
    <xdr:to>
      <xdr:col>8</xdr:col>
      <xdr:colOff>489238</xdr:colOff>
      <xdr:row>39</xdr:row>
      <xdr:rowOff>468674</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272"/>
        <a:stretch>
          <a:fillRect/>
        </a:stretch>
      </xdr:blipFill>
      <xdr:spPr bwMode="auto">
        <a:xfrm>
          <a:off x="7749886" y="8407978"/>
          <a:ext cx="333375" cy="416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DB6BF-979A-4CA6-A68F-08B4FC904671}">
  <sheetPr codeName="Sheet1">
    <pageSetUpPr fitToPage="1"/>
  </sheetPr>
  <dimension ref="A2:O48"/>
  <sheetViews>
    <sheetView showGridLines="0" tabSelected="1" zoomScale="110" zoomScaleNormal="110" workbookViewId="0">
      <selection activeCell="B6" sqref="B6"/>
    </sheetView>
  </sheetViews>
  <sheetFormatPr defaultRowHeight="14.4" x14ac:dyDescent="0.3"/>
  <cols>
    <col min="2" max="2" width="15.33203125" customWidth="1"/>
    <col min="3" max="3" width="12.88671875" customWidth="1"/>
    <col min="4" max="4" width="20.6640625" customWidth="1"/>
    <col min="5" max="5" width="10" bestFit="1" customWidth="1"/>
    <col min="6" max="6" width="18.109375" customWidth="1"/>
    <col min="7" max="7" width="6" customWidth="1"/>
    <col min="8" max="8" width="20.6640625" customWidth="1"/>
    <col min="10" max="10" width="13.109375" customWidth="1"/>
  </cols>
  <sheetData>
    <row r="2" spans="2:15" ht="60" customHeight="1" x14ac:dyDescent="0.3">
      <c r="B2" s="56" t="s">
        <v>20</v>
      </c>
      <c r="C2" s="56"/>
      <c r="D2" s="56"/>
      <c r="E2" s="56"/>
      <c r="F2" s="56"/>
      <c r="G2" s="56"/>
      <c r="H2" s="56"/>
      <c r="I2" s="56"/>
    </row>
    <row r="3" spans="2:15" ht="36" customHeight="1" x14ac:dyDescent="0.3">
      <c r="B3" s="57" t="s">
        <v>24</v>
      </c>
      <c r="C3" s="57"/>
      <c r="D3" s="57"/>
      <c r="E3" s="57"/>
      <c r="F3" s="57"/>
      <c r="G3" s="57"/>
      <c r="H3" s="57"/>
    </row>
    <row r="4" spans="2:15" ht="41.25" customHeight="1" x14ac:dyDescent="0.3">
      <c r="B4" s="61" t="s">
        <v>27</v>
      </c>
      <c r="C4" s="61"/>
      <c r="D4" s="61"/>
      <c r="E4" s="61"/>
      <c r="F4" s="61"/>
      <c r="G4" s="61"/>
      <c r="H4" s="61"/>
      <c r="I4" s="61"/>
    </row>
    <row r="5" spans="2:15" x14ac:dyDescent="0.3">
      <c r="B5" s="17" t="s">
        <v>3</v>
      </c>
      <c r="C5" s="18"/>
      <c r="D5" s="17" t="s">
        <v>2</v>
      </c>
      <c r="E5" s="18"/>
      <c r="G5" s="18"/>
      <c r="H5" s="18"/>
    </row>
    <row r="6" spans="2:15" x14ac:dyDescent="0.3">
      <c r="B6" s="14" t="s">
        <v>26</v>
      </c>
      <c r="C6" s="18"/>
      <c r="D6" s="14" t="s">
        <v>26</v>
      </c>
      <c r="E6" s="18"/>
      <c r="G6" s="18"/>
      <c r="H6" s="18"/>
    </row>
    <row r="7" spans="2:15" x14ac:dyDescent="0.3">
      <c r="B7" s="18"/>
      <c r="C7" s="18"/>
      <c r="D7" s="18"/>
      <c r="E7" s="18"/>
      <c r="F7" s="18"/>
      <c r="G7" s="18"/>
      <c r="H7" s="18"/>
    </row>
    <row r="8" spans="2:15" ht="26.4" x14ac:dyDescent="0.3">
      <c r="B8" s="17" t="s">
        <v>4</v>
      </c>
      <c r="C8" s="17"/>
      <c r="D8" s="19" t="s">
        <v>28</v>
      </c>
      <c r="F8" s="17" t="str">
        <f>IF(D9="Select One","",IF(D9="Final Loan Amount","Final Loan Amount",""))</f>
        <v/>
      </c>
      <c r="G8" s="17"/>
      <c r="H8" s="17" t="str">
        <f>IF(D9="Final Loan Amount","LTV","")</f>
        <v/>
      </c>
    </row>
    <row r="9" spans="2:15" x14ac:dyDescent="0.3">
      <c r="B9" s="15"/>
      <c r="C9" s="20"/>
      <c r="D9" s="14" t="s">
        <v>26</v>
      </c>
      <c r="F9" s="41"/>
      <c r="G9" s="20"/>
      <c r="H9" s="23" t="str">
        <f>IFERROR(IF(AND(D9="Final Loan Amount",F9&lt;&gt;""),F9/B9,""),"")</f>
        <v/>
      </c>
      <c r="O9" s="21"/>
    </row>
    <row r="10" spans="2:15" x14ac:dyDescent="0.3">
      <c r="B10" s="18"/>
      <c r="C10" s="18"/>
      <c r="D10" s="18"/>
      <c r="E10" s="18"/>
      <c r="F10" s="18"/>
      <c r="G10" s="18"/>
      <c r="H10" s="18"/>
    </row>
    <row r="11" spans="2:15" x14ac:dyDescent="0.3">
      <c r="B11" s="17" t="s">
        <v>0</v>
      </c>
      <c r="C11" s="18"/>
      <c r="D11" s="17" t="s">
        <v>1</v>
      </c>
      <c r="F11" s="17" t="str">
        <f>IF(D9="Select One","",IF(D9="LTV","LTV",""))</f>
        <v/>
      </c>
      <c r="G11" s="18"/>
      <c r="H11" s="17" t="str">
        <f>IF(D9="Select One","",IF(D9="LTV","Final Loan Amount",""))</f>
        <v/>
      </c>
    </row>
    <row r="12" spans="2:15" x14ac:dyDescent="0.3">
      <c r="B12" s="16"/>
      <c r="C12" s="22"/>
      <c r="D12" s="14"/>
      <c r="F12" s="40"/>
      <c r="G12" s="18"/>
      <c r="H12" s="24" t="str">
        <f>IFERROR(IF(F12="","",IF(OR(B6="",B6="Select One",D6="",D6="Select One"),"",IF(AND(D9="LTV",D6="FHA"),B9*F12*1.0175,B9*F12))),"")</f>
        <v/>
      </c>
    </row>
    <row r="13" spans="2:15" x14ac:dyDescent="0.3">
      <c r="B13" s="18"/>
      <c r="C13" s="18"/>
      <c r="D13" s="18"/>
      <c r="E13" s="18"/>
      <c r="F13" s="18"/>
      <c r="G13" s="18"/>
      <c r="H13" s="18"/>
    </row>
    <row r="14" spans="2:15" x14ac:dyDescent="0.3">
      <c r="B14" s="25" t="s">
        <v>18</v>
      </c>
      <c r="C14" s="26"/>
      <c r="D14" s="26"/>
      <c r="E14" s="18"/>
      <c r="F14" s="17" t="s">
        <v>17</v>
      </c>
      <c r="G14" s="18"/>
      <c r="H14" s="18"/>
    </row>
    <row r="15" spans="2:15" x14ac:dyDescent="0.3">
      <c r="B15" s="27" t="str">
        <f>IF(OR(B6="",B6="Select One",D6="",D6="Select One",B12="",D12=""),"",IF(AND(D9="Final Loan Amount",F9=""),"",IF(AND(D9="LTV",F12=""),"",IF(AND(D9="Final Loan Amount",F9&lt;&gt;""),PMT((B12/12),(D12*12),-F9,0),IF(AND(D9="LTV",F12&lt;&gt;""),PMT((B12/12),(D12*12),-H12,0),"")))))</f>
        <v/>
      </c>
      <c r="C15" s="53" t="str">
        <f>IF(OR(B6="",B6="Select One",D6="",D6="Select One",B12="",D12=""),"",IF(AND(D9="Final Loan Amount",F9=""),"",IF(AND(D9="LTV",F12=""),"",IF(AND(D9="Final Loan Amount",F9&lt;&gt;""),PMT((B12/12),(D12*12),-F9,0),IF(AND(D9="LTV",F12&lt;&gt;""),PMT((B12/12),(D12*12),-H12,0),"")))))</f>
        <v/>
      </c>
      <c r="D15" s="26"/>
      <c r="E15" s="18"/>
      <c r="F15" s="28" t="str">
        <f>IFERROR(12*(TRUNC((B15-C18),2)+TRUNC((B15-C19),2)+TRUNC((B15-C20),2)+TRUNC((B15-C21),2)),"")</f>
        <v/>
      </c>
      <c r="G15" s="18"/>
      <c r="H15" s="18"/>
    </row>
    <row r="16" spans="2:15" x14ac:dyDescent="0.3">
      <c r="B16" s="18"/>
      <c r="C16" s="18"/>
      <c r="D16" s="18"/>
      <c r="E16" s="18"/>
      <c r="F16" s="18"/>
      <c r="G16" s="29"/>
      <c r="H16" s="18"/>
    </row>
    <row r="17" spans="1:15" ht="28.5" customHeight="1" x14ac:dyDescent="0.3">
      <c r="B17" s="17" t="s">
        <v>13</v>
      </c>
      <c r="C17" s="17" t="s">
        <v>19</v>
      </c>
      <c r="D17" s="18"/>
      <c r="E17" s="18"/>
      <c r="F17" s="59" t="s">
        <v>16</v>
      </c>
      <c r="G17" s="59"/>
      <c r="H17" s="59"/>
    </row>
    <row r="18" spans="1:15" x14ac:dyDescent="0.3">
      <c r="B18" s="20">
        <v>1</v>
      </c>
      <c r="C18" s="30" t="str">
        <f>IFERROR(TRUNC(IF(OR(B6="",B6="Select One",D6="",D6="Select One",B12="",D12=""),"",IF(AND(F8="Final Loan Amount", B6="3/2/1"),PMT(((B12-0.03)/12),(D12*12),-F9,0),IF(AND(F8="Final Loan Amount", B6="2/1"),PMT(((B12-0.02)/12),(D12*12),-F9,0),IF(AND(F8="Final Loan Amount", B6="1/0"),PMT(((B12-0.01)/12),(D12*12),-F9,0),IF(AND(F11="LTV", B6="3/2/1"),PMT(((B12-0.03)/12),(D12*12),-H12,0),IF(AND(F11="LTV", B6="2/1"),PMT(((B12-0.02)/12),(D12*12),-H12,0),IF(AND(F11="LTV", B6="1/0"),PMT(((B12-0.01)/12),(D12*12),-H12,0),""))))))),2),"")</f>
        <v/>
      </c>
      <c r="D18" s="54"/>
      <c r="E18" s="18"/>
      <c r="F18" s="31" t="str">
        <f>IFERROR(TRUNC(IFERROR(F15/B9,""),2),"")</f>
        <v/>
      </c>
      <c r="G18" s="18"/>
      <c r="H18" s="18"/>
    </row>
    <row r="19" spans="1:15" x14ac:dyDescent="0.3">
      <c r="B19" s="20">
        <v>2</v>
      </c>
      <c r="C19" s="30" t="str">
        <f>IF(OR(B6="",B6="Select One",D6="",D6="Select One",B12="",D12=""),"",IF(AND(F8="Final Loan Amount", B6="3/2/1"),PMT(((B12-0.02)/12),(D12*12),-F9,0),IF(AND(F8="Final Loan Amount",B6="2/1"),PMT(((B12-0.01)/12),(D12*12),-F9,0),IF(AND(F8="Final Loan Amount",B6="1/0"),PMT((B12/12),(D12*12),-F9,0),IF(AND(F11="LTV", B6="3/2/1"),PMT(((B12-0.02)/12),(D12*12),-H12,0),IF(AND(F11="LTV",B6="2/1"),PMT(((B12-0.01)/12),(D12*12),-H12,0),IF(AND(F11="LTV",B6="1/0"),PMT((B12/12),(D12*12),-H12,0),"")))))))</f>
        <v/>
      </c>
      <c r="D19" s="55"/>
      <c r="E19" s="18"/>
      <c r="F19" s="18"/>
      <c r="G19" s="18"/>
      <c r="H19" s="18"/>
    </row>
    <row r="20" spans="1:15" x14ac:dyDescent="0.3">
      <c r="B20" s="20">
        <v>3</v>
      </c>
      <c r="C20" s="30" t="str">
        <f>IFERROR(TRUNC(IF(OR(B6="",B6="Select One",D6="",D6="Select One",B12="",D12=""),"",IF(AND(F8="Final Loan Amount",B6="3/2/1"),PMT(((B12-0.01)/12),(D12*12),-F9,0),IF(AND(F8="Final Loan Amount",B6="2/1"),PMT((B12/12),(D12*12),-F9,0),IF(AND(F8="Final Loan Amount",B6="1/0"),PMT((B12/12),(D12*12),-F9,0),IF(AND(F11="LTV",B6="3/2/1"),PMT(((B12-0.01)/12),(D12*12),-H12,0),IF(AND(F11="LTV",B6="2/1"),PMT((B12/12),(D12*12),-H12,0),IF(AND(F11="LTV",B6="1/0"),PMT((B12/12),(D12*12),-H12,0),""))))))),2),"")</f>
        <v/>
      </c>
      <c r="D20" s="18"/>
      <c r="E20" s="18"/>
      <c r="F20" s="17" t="s">
        <v>12</v>
      </c>
      <c r="G20" s="18"/>
      <c r="H20" s="18"/>
      <c r="I20" s="32"/>
    </row>
    <row r="21" spans="1:15" x14ac:dyDescent="0.3">
      <c r="B21" s="20">
        <v>4</v>
      </c>
      <c r="C21" s="30" t="str">
        <f>IFERROR(TRUNC(IF(OR(B6="",B6="Select One"),"",B15),2),"")</f>
        <v/>
      </c>
      <c r="D21" s="18"/>
      <c r="E21" s="18"/>
      <c r="F21" s="31" t="str">
        <f>IF(OR(B6="",B6="Select One",D6="",D6="Select One",B9="",D12="",B12=""),"",IF(AND(D6="CONV/NON-AGENCY",F8="Final Loan Amount",H9&gt;='Program Limits'!D8,H9&lt;='Program Limits'!E8),'Program Limits'!C8,IF(AND(D6="CONV/NON-AGENCY",F8="Final Loan Amount",H9&gt;='Program Limits'!D7,H9&lt;='Program Limits'!E7),'Program Limits'!C7,IF(AND(D6="CONV/NON-AGENCY",F8="Final Loan Amount",H9&gt;'Program Limits'!E7),'Program Limits'!C6,IF(AND(D6="CONV/NON-AGENCY",F11="LTV",F12&gt;='Program Limits'!D8,F12&lt;='Program Limits'!E8),'Program Limits'!C8,IF(AND(D6="CONV/NON-AGENCY",F11="LTV",F12&gt;='Program Limits'!D7,F12&lt;='Program Limits'!E7),'Program Limits'!C7,IF(AND(D6="CONV/NON-AGENCY",F11="LTV",F12&gt;'Program Limits'!E7),'Program Limits'!C6,IF(D6="FHA",'Program Limits'!C10,IF(D6="VA",'Program Limits'!C12,IF(D6="USDA",'Program Limits'!C14,""))))))))))</f>
        <v/>
      </c>
      <c r="G21" s="18"/>
      <c r="H21" s="33"/>
    </row>
    <row r="22" spans="1:15" x14ac:dyDescent="0.3">
      <c r="B22" s="20"/>
      <c r="C22" s="30"/>
      <c r="D22" s="18"/>
      <c r="E22" s="18"/>
      <c r="F22" s="18"/>
      <c r="G22" s="18"/>
      <c r="H22" s="18"/>
    </row>
    <row r="26" spans="1:15" ht="15" customHeight="1" x14ac:dyDescent="0.3"/>
    <row r="27" spans="1:15" s="36" customFormat="1" ht="36.75" customHeight="1" x14ac:dyDescent="0.3">
      <c r="B27" s="60" t="str">
        <f>IF(OR(B6="",B6="Select One",D6="",D6="Select One",D9="Select One",B9="",D12="",B12="",B15="",F21=""),"Please complete required fields above.",IF(F18&gt;F21,"It appears that the buydown cost exceeds allowable program limits. Please contact your Account Executive with any questions.",IF(F18&lt;=F21,"Based on the information entered, the buydown meets program requirements. Loan must meet all required agency underwriting guidelines based on the program selected.")))</f>
        <v>Please complete required fields above.</v>
      </c>
      <c r="C27" s="60"/>
      <c r="D27" s="60"/>
      <c r="E27" s="60"/>
      <c r="F27" s="60"/>
      <c r="G27" s="60"/>
      <c r="H27" s="60"/>
      <c r="I27" s="60"/>
      <c r="J27" s="35"/>
      <c r="K27" s="34"/>
      <c r="L27" s="34"/>
      <c r="M27" s="34"/>
      <c r="N27" s="34"/>
      <c r="O27" s="34"/>
    </row>
    <row r="28" spans="1:15" s="1" customFormat="1" ht="18.75" customHeight="1" x14ac:dyDescent="0.3">
      <c r="B28" s="62" t="str">
        <f>IFERROR(IF(B27="Based on the information entered, the buydown meets program requirements. Loan must meet all required agency underwriting guidelines based on the program selected.","Please print this page and include with your underwriting submission.",""),"")</f>
        <v/>
      </c>
      <c r="C28" s="62"/>
      <c r="D28" s="62"/>
      <c r="E28" s="62"/>
      <c r="F28" s="62"/>
      <c r="G28" s="62"/>
      <c r="H28" s="62"/>
      <c r="I28" s="62"/>
    </row>
    <row r="29" spans="1:15" ht="9" customHeight="1" x14ac:dyDescent="0.3"/>
    <row r="30" spans="1:15" x14ac:dyDescent="0.3">
      <c r="B30" s="44" t="s">
        <v>5</v>
      </c>
      <c r="C30" s="45"/>
      <c r="D30" s="45"/>
      <c r="E30" s="37"/>
    </row>
    <row r="31" spans="1:15" x14ac:dyDescent="0.3">
      <c r="B31" s="37"/>
      <c r="C31" s="37"/>
      <c r="D31" s="37"/>
      <c r="E31" s="37"/>
      <c r="F31" s="37"/>
      <c r="G31" s="37"/>
      <c r="H31" s="37"/>
    </row>
    <row r="32" spans="1:15" s="43" customFormat="1" ht="16.5" customHeight="1" x14ac:dyDescent="0.3">
      <c r="A32"/>
      <c r="B32" s="46"/>
      <c r="C32" s="47" t="s">
        <v>6</v>
      </c>
      <c r="D32" s="47" t="s">
        <v>9</v>
      </c>
      <c r="E32" s="47" t="s">
        <v>10</v>
      </c>
      <c r="F32" s="37"/>
      <c r="G32" s="37"/>
      <c r="H32" s="37"/>
      <c r="I32"/>
    </row>
    <row r="33" spans="2:10" s="43" customFormat="1" ht="16.5" customHeight="1" x14ac:dyDescent="0.3">
      <c r="B33" s="47" t="s">
        <v>29</v>
      </c>
      <c r="C33" s="48">
        <v>0.03</v>
      </c>
      <c r="D33" s="49">
        <v>0.90010000000000001</v>
      </c>
      <c r="E33" s="49"/>
      <c r="F33" s="42"/>
      <c r="G33" s="42"/>
      <c r="H33" s="42"/>
    </row>
    <row r="34" spans="2:10" s="43" customFormat="1" ht="16.5" customHeight="1" x14ac:dyDescent="0.3">
      <c r="B34" s="50"/>
      <c r="C34" s="48">
        <v>0.06</v>
      </c>
      <c r="D34" s="49">
        <v>0.75009999999999999</v>
      </c>
      <c r="E34" s="49">
        <v>0.9</v>
      </c>
      <c r="F34" s="42"/>
      <c r="G34" s="42"/>
      <c r="H34" s="42"/>
    </row>
    <row r="35" spans="2:10" s="43" customFormat="1" ht="16.5" customHeight="1" x14ac:dyDescent="0.3">
      <c r="B35" s="50"/>
      <c r="C35" s="48">
        <v>0.09</v>
      </c>
      <c r="D35" s="49">
        <v>0</v>
      </c>
      <c r="E35" s="49">
        <v>0.75</v>
      </c>
      <c r="F35" s="42"/>
      <c r="G35" s="42"/>
      <c r="H35" s="42"/>
    </row>
    <row r="36" spans="2:10" s="43" customFormat="1" ht="16.5" customHeight="1" x14ac:dyDescent="0.3">
      <c r="F36" s="42"/>
      <c r="G36" s="42"/>
      <c r="H36" s="42"/>
    </row>
    <row r="37" spans="2:10" s="43" customFormat="1" ht="16.5" customHeight="1" x14ac:dyDescent="0.25">
      <c r="B37" s="38" t="s">
        <v>21</v>
      </c>
      <c r="C37" s="51"/>
      <c r="D37" s="51"/>
      <c r="E37" s="51"/>
      <c r="F37" s="51"/>
      <c r="G37" s="51"/>
      <c r="H37" s="51"/>
      <c r="I37" s="51"/>
      <c r="J37" s="51"/>
    </row>
    <row r="38" spans="2:10" ht="14.25" customHeight="1" x14ac:dyDescent="0.3">
      <c r="B38" s="38" t="s">
        <v>23</v>
      </c>
      <c r="C38" s="51"/>
      <c r="D38" s="51"/>
      <c r="E38" s="51"/>
      <c r="F38" s="51"/>
      <c r="G38" s="51"/>
      <c r="H38" s="51"/>
      <c r="I38" s="51"/>
      <c r="J38" s="51"/>
    </row>
    <row r="39" spans="2:10" ht="12" customHeight="1" x14ac:dyDescent="0.3">
      <c r="B39" s="39" t="s">
        <v>22</v>
      </c>
      <c r="C39" s="51"/>
      <c r="D39" s="51"/>
      <c r="E39" s="51"/>
      <c r="F39" s="51"/>
      <c r="G39" s="51"/>
      <c r="H39" s="51"/>
      <c r="I39" s="51"/>
      <c r="J39" s="51"/>
    </row>
    <row r="40" spans="2:10" ht="36.75" customHeight="1" x14ac:dyDescent="0.3">
      <c r="B40" s="58" t="s">
        <v>25</v>
      </c>
      <c r="C40" s="58"/>
      <c r="D40" s="58"/>
      <c r="E40" s="58"/>
      <c r="F40" s="58"/>
      <c r="G40" s="58"/>
      <c r="H40" s="58"/>
      <c r="I40" s="51"/>
      <c r="J40" s="51"/>
    </row>
    <row r="47" spans="2:10" ht="20.25" customHeight="1" x14ac:dyDescent="0.3"/>
    <row r="48" spans="2:10" ht="45" customHeight="1" x14ac:dyDescent="0.3"/>
  </sheetData>
  <sheetProtection sheet="1" selectLockedCells="1" autoFilter="0"/>
  <mergeCells count="7">
    <mergeCell ref="B2:I2"/>
    <mergeCell ref="B3:H3"/>
    <mergeCell ref="B40:H40"/>
    <mergeCell ref="F17:H17"/>
    <mergeCell ref="B27:I27"/>
    <mergeCell ref="B4:I4"/>
    <mergeCell ref="B28:I28"/>
  </mergeCells>
  <conditionalFormatting sqref="B27 J27:O27">
    <cfRule type="containsText" dxfId="10" priority="16" operator="containsText" text="exceeds">
      <formula>NOT(ISERROR(SEARCH("exceeds",B27)))</formula>
    </cfRule>
  </conditionalFormatting>
  <conditionalFormatting sqref="B27">
    <cfRule type="containsText" dxfId="9" priority="17" operator="containsText" text="meets">
      <formula>NOT(ISERROR(SEARCH("meets",B27)))</formula>
    </cfRule>
  </conditionalFormatting>
  <conditionalFormatting sqref="B30">
    <cfRule type="expression" dxfId="8" priority="4">
      <formula>$B$27="It appears that the buydown cost exceeds allowable program limits. Please contact your Account Executive with any questions."</formula>
    </cfRule>
  </conditionalFormatting>
  <conditionalFormatting sqref="B32:E35">
    <cfRule type="expression" dxfId="7" priority="3">
      <formula>$B$27="It appears that the buydown cost exceeds allowable program limits. Please contact your Account Executive with any questions."</formula>
    </cfRule>
  </conditionalFormatting>
  <conditionalFormatting sqref="C33:E35">
    <cfRule type="expression" dxfId="6" priority="1">
      <formula>$B$27="It appears that the buydown cost exceeds allowable program limits. Please contact your Account Executive with any questions."</formula>
    </cfRule>
  </conditionalFormatting>
  <conditionalFormatting sqref="F9">
    <cfRule type="expression" dxfId="5" priority="11">
      <formula>$D$9="Select One"</formula>
    </cfRule>
    <cfRule type="expression" dxfId="4" priority="13">
      <formula>$D$9="Final Loan Amount"</formula>
    </cfRule>
  </conditionalFormatting>
  <conditionalFormatting sqref="F12">
    <cfRule type="expression" dxfId="3" priority="5">
      <formula>$D$9="Select One"</formula>
    </cfRule>
    <cfRule type="expression" dxfId="2" priority="7">
      <formula>$D$9="LTV"</formula>
    </cfRule>
  </conditionalFormatting>
  <conditionalFormatting sqref="H9">
    <cfRule type="expression" dxfId="1" priority="18">
      <formula>$H$8="LTV"</formula>
    </cfRule>
  </conditionalFormatting>
  <conditionalFormatting sqref="H12">
    <cfRule type="expression" dxfId="0" priority="15">
      <formula>$H$11="Final Loan Amount"</formula>
    </cfRule>
  </conditionalFormatting>
  <dataValidations count="2">
    <dataValidation type="list" allowBlank="1" showInputMessage="1" showErrorMessage="1" sqref="D6" xr:uid="{265E0005-95DC-4E25-A283-708EA9827C86}">
      <formula1>"Select One,CONV/NON-AGENCY,FHA,VA,USDA"</formula1>
    </dataValidation>
    <dataValidation type="list" allowBlank="1" showInputMessage="1" showErrorMessage="1" sqref="D9" xr:uid="{A5676D2C-2785-46B5-B7E7-582EBC678F92}">
      <formula1>"Select One,Final Loan Amount,LTV"</formula1>
    </dataValidation>
  </dataValidations>
  <pageMargins left="0.7" right="0.7" top="0.75" bottom="0.75" header="0.3" footer="0.3"/>
  <pageSetup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728EB0-1406-4904-9039-1F5D22E88119}">
          <x14:formula1>
            <xm:f>'Buydown Options'!$A$1:$A$4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37A27-F32B-4A8E-873E-AD0D419C9A5E}">
  <sheetPr codeName="Sheet2"/>
  <dimension ref="B1:L14"/>
  <sheetViews>
    <sheetView showGridLines="0" workbookViewId="0">
      <selection activeCell="J1" sqref="J1"/>
    </sheetView>
  </sheetViews>
  <sheetFormatPr defaultRowHeight="14.4" x14ac:dyDescent="0.3"/>
  <cols>
    <col min="2" max="2" width="19.5546875" customWidth="1"/>
    <col min="3" max="3" width="12.88671875" customWidth="1"/>
    <col min="4" max="4" width="17.44140625" customWidth="1"/>
  </cols>
  <sheetData>
    <row r="1" spans="2:12" ht="18" x14ac:dyDescent="0.35">
      <c r="B1" s="2" t="s">
        <v>5</v>
      </c>
    </row>
    <row r="3" spans="2:12" x14ac:dyDescent="0.3">
      <c r="E3" s="3"/>
      <c r="F3" s="3"/>
      <c r="G3" s="3"/>
      <c r="J3" s="4"/>
    </row>
    <row r="5" spans="2:12" s="1" customFormat="1" ht="15" thickBot="1" x14ac:dyDescent="0.35">
      <c r="C5" s="4" t="s">
        <v>6</v>
      </c>
      <c r="D5" s="4" t="s">
        <v>9</v>
      </c>
      <c r="E5" s="4" t="s">
        <v>10</v>
      </c>
      <c r="H5" s="4"/>
      <c r="J5" s="4"/>
      <c r="L5" s="4"/>
    </row>
    <row r="6" spans="2:12" x14ac:dyDescent="0.3">
      <c r="B6" s="4" t="s">
        <v>29</v>
      </c>
      <c r="C6" s="6">
        <v>0.03</v>
      </c>
      <c r="D6" s="7">
        <v>0.90010000000000001</v>
      </c>
      <c r="E6" s="8"/>
    </row>
    <row r="7" spans="2:12" x14ac:dyDescent="0.3">
      <c r="C7" s="6">
        <v>0.06</v>
      </c>
      <c r="D7" s="9">
        <v>0.75009999999999999</v>
      </c>
      <c r="E7" s="10">
        <v>0.9</v>
      </c>
    </row>
    <row r="8" spans="2:12" ht="15" thickBot="1" x14ac:dyDescent="0.35">
      <c r="C8" s="6">
        <v>0.09</v>
      </c>
      <c r="D8" s="11">
        <v>0</v>
      </c>
      <c r="E8" s="12">
        <v>0.75</v>
      </c>
    </row>
    <row r="10" spans="2:12" x14ac:dyDescent="0.3">
      <c r="B10" s="4" t="s">
        <v>7</v>
      </c>
      <c r="C10" s="5">
        <v>0.06</v>
      </c>
    </row>
    <row r="12" spans="2:12" x14ac:dyDescent="0.3">
      <c r="B12" s="4" t="s">
        <v>11</v>
      </c>
      <c r="C12" s="5">
        <v>0.04</v>
      </c>
    </row>
    <row r="14" spans="2:12" x14ac:dyDescent="0.3">
      <c r="B14" s="4" t="s">
        <v>8</v>
      </c>
      <c r="C14" s="5">
        <v>0.06</v>
      </c>
    </row>
  </sheetData>
  <sheetProtection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986A-B732-4CA8-B135-46812274FA9A}">
  <sheetPr codeName="Sheet3"/>
  <dimension ref="A1:A4"/>
  <sheetViews>
    <sheetView workbookViewId="0">
      <selection activeCell="B13" sqref="B13"/>
    </sheetView>
  </sheetViews>
  <sheetFormatPr defaultRowHeight="14.4" x14ac:dyDescent="0.3"/>
  <cols>
    <col min="1" max="1" width="18.88671875" customWidth="1"/>
  </cols>
  <sheetData>
    <row r="1" spans="1:1" x14ac:dyDescent="0.3">
      <c r="A1" s="1" t="s">
        <v>26</v>
      </c>
    </row>
    <row r="2" spans="1:1" x14ac:dyDescent="0.3">
      <c r="A2" s="52" t="s">
        <v>30</v>
      </c>
    </row>
    <row r="3" spans="1:1" x14ac:dyDescent="0.3">
      <c r="A3" s="13" t="s">
        <v>14</v>
      </c>
    </row>
    <row r="4" spans="1:1" x14ac:dyDescent="0.3">
      <c r="A4" s="13" t="s">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M W R + V U 1 7 F d u j A A A A 9 g A A A B I A H A B D b 2 5 m a W c v U G F j a 2 F n Z S 5 4 b W w g o h g A K K A U A A A A A A A A A A A A A A A A A A A A A A A A A A A A h Y + x D o I w G I R f h X S n L X U x 5 K c O r p K Y E I 1 r U y o 0 w o + h x f J u D j 6 S r y B G U T f H u / s u u b t f b 7 A a 2 y a 6 m N 7 Z D j O S U E 4 i g 7 o r L V Y Z G f w x X p K V h K 3 S J 1 W Z a I L R p a O z G a m 9 P 6 e M h R B o W N C u r 5 j g P G G H f F P o 2 r Q q t u i 8 Q m 3 I p 1 X + b x E J + 9 c Y K W i S c C q E o B z Y b E J u 8 Q u I a e 8 z / T F h P T R + 6 I 0 0 G O 8 K Y L M E 9 v 4 g H 1 B L A w Q U A A I A C A A x Z H 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W R + V S i K R 7 g O A A A A E Q A A A B M A H A B G b 3 J t d W x h c y 9 T Z W N 0 a W 9 u M S 5 t I K I Y A C i g F A A A A A A A A A A A A A A A A A A A A A A A A A A A A C t O T S 7 J z M 9 T C I b Q h t Y A U E s B A i 0 A F A A C A A g A M W R + V U 1 7 F d u j A A A A 9 g A A A B I A A A A A A A A A A A A A A A A A A A A A A E N v b m Z p Z y 9 Q Y W N r Y W d l L n h t b F B L A Q I t A B Q A A g A I A D F k f l U P y u m r p A A A A O k A A A A T A A A A A A A A A A A A A A A A A O 8 A A A B b Q 2 9 u d G V u d F 9 U e X B l c 1 0 u e G 1 s U E s B A i 0 A F A A C A A g A M W R + 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F k p 5 V G k m 6 R L l R u I J s e D 9 7 4 A A A A A A g A A A A A A E G Y A A A A B A A A g A A A A 6 2 p I Q a z b 9 6 d 1 z u 4 K / h i S n m S i l h r C y N / 9 4 m c X P 6 w m m j 0 A A A A A D o A A A A A C A A A g A A A A Q Z y K C W y k m C E i X m j D 4 7 Y / T x A f N 4 a t n H A k U z 6 1 5 / C c d Q Z Q A A A A L L q B i b X z W T 2 B U 3 / D C C s d a M B v 2 F F Y J 5 X w X F B E F + l N g 2 S A p E + h O l 0 3 + D H m r o X + s y Z P M I n g i k F l n h u v b M y N b 1 C 0 O L I G W c E k 7 n t x U i x V C L 1 b l t 1 A A A A A x D S r Q w 2 T T 9 E 1 D r U w h Y S + S c C A w V C G K j G 6 0 w r N x w x H F y r i Z d J E Y K 5 D / 7 h w c V d a A 9 M i g B K q 8 w + 4 f 6 O H p J d y 3 h 0 Z K w = = < / D a t a M a s h u p > 
</file>

<file path=customXml/itemProps1.xml><?xml version="1.0" encoding="utf-8"?>
<ds:datastoreItem xmlns:ds="http://schemas.openxmlformats.org/officeDocument/2006/customXml" ds:itemID="{D5D7F9F1-D8CD-4239-AB60-A7209238B2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Buydown Calculator</vt:lpstr>
      <vt:lpstr>Program Limits</vt:lpstr>
      <vt:lpstr>Buydown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Russell</dc:creator>
  <cp:lastModifiedBy>Sharon Russell</cp:lastModifiedBy>
  <cp:lastPrinted>2023-01-13T16:14:11Z</cp:lastPrinted>
  <dcterms:created xsi:type="dcterms:W3CDTF">2022-11-30T18:19:01Z</dcterms:created>
  <dcterms:modified xsi:type="dcterms:W3CDTF">2024-01-12T21:49:03Z</dcterms:modified>
</cp:coreProperties>
</file>